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3cb290abca258b/Desktop/Documents/"/>
    </mc:Choice>
  </mc:AlternateContent>
  <xr:revisionPtr revIDLastSave="1" documentId="8_{6A38BFC1-F159-48D9-BE3D-80F166BF8978}" xr6:coauthVersionLast="47" xr6:coauthVersionMax="47" xr10:uidLastSave="{B2184442-EFA5-4EEB-8DB9-7693575439E0}"/>
  <bookViews>
    <workbookView xWindow="-110" yWindow="-110" windowWidth="19420" windowHeight="11500" xr2:uid="{039455BF-756F-4E73-B53B-F2CFFD7E0D6A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4" i="1" l="1"/>
  <c r="O76" i="1" s="1"/>
  <c r="O63" i="1"/>
  <c r="O40" i="1"/>
  <c r="O41" i="1" s="1"/>
  <c r="O29" i="1"/>
  <c r="O22" i="1"/>
  <c r="O23" i="1" s="1"/>
  <c r="O8" i="1"/>
  <c r="O64" i="1" l="1"/>
  <c r="O33" i="1"/>
  <c r="O35" i="1" s="1"/>
  <c r="O77" i="1" s="1"/>
  <c r="H8" i="1"/>
  <c r="H9" i="1" s="1"/>
  <c r="H22" i="1"/>
  <c r="H23" i="1" s="1"/>
  <c r="H29" i="1"/>
  <c r="H40" i="1"/>
  <c r="H41" i="1" s="1"/>
  <c r="H59" i="1"/>
  <c r="H63" i="1" s="1"/>
  <c r="H74" i="1"/>
  <c r="I8" i="1"/>
  <c r="I9" i="1" s="1"/>
  <c r="L9" i="1" s="1"/>
  <c r="I22" i="1"/>
  <c r="I23" i="1" s="1"/>
  <c r="J22" i="1"/>
  <c r="J23" i="1" s="1"/>
  <c r="K22" i="1"/>
  <c r="K23" i="1" s="1"/>
  <c r="I29" i="1"/>
  <c r="J29" i="1"/>
  <c r="K29" i="1"/>
  <c r="I40" i="1"/>
  <c r="I41" i="1" s="1"/>
  <c r="J40" i="1"/>
  <c r="J41" i="1" s="1"/>
  <c r="K40" i="1"/>
  <c r="K41" i="1"/>
  <c r="I59" i="1"/>
  <c r="I63" i="1" s="1"/>
  <c r="J59" i="1"/>
  <c r="J63" i="1" s="1"/>
  <c r="K59" i="1"/>
  <c r="K63" i="1" s="1"/>
  <c r="I74" i="1"/>
  <c r="J74" i="1"/>
  <c r="L34" i="1"/>
  <c r="L21" i="1"/>
  <c r="L75" i="1"/>
  <c r="L73" i="1"/>
  <c r="L72" i="1"/>
  <c r="L71" i="1"/>
  <c r="L70" i="1"/>
  <c r="L69" i="1"/>
  <c r="L62" i="1"/>
  <c r="L61" i="1"/>
  <c r="L60" i="1"/>
  <c r="L58" i="1"/>
  <c r="L57" i="1"/>
  <c r="L56" i="1"/>
  <c r="L55" i="1"/>
  <c r="L54" i="1"/>
  <c r="L53" i="1"/>
  <c r="L52" i="1"/>
  <c r="L51" i="1"/>
  <c r="L50" i="1"/>
  <c r="L49" i="1"/>
  <c r="L48" i="1"/>
  <c r="L47" i="1"/>
  <c r="L45" i="1"/>
  <c r="L44" i="1"/>
  <c r="L43" i="1"/>
  <c r="L39" i="1"/>
  <c r="L7" i="1"/>
  <c r="L6" i="1"/>
  <c r="H64" i="1" l="1"/>
  <c r="H33" i="1"/>
  <c r="H35" i="1" s="1"/>
  <c r="H76" i="1" s="1"/>
  <c r="H77" i="1" s="1"/>
  <c r="L8" i="1"/>
  <c r="I33" i="1"/>
  <c r="I35" i="1" s="1"/>
  <c r="I64" i="1"/>
  <c r="L59" i="1"/>
  <c r="L63" i="1" s="1"/>
  <c r="J64" i="1"/>
  <c r="K64" i="1"/>
  <c r="K33" i="1"/>
  <c r="K35" i="1" s="1"/>
  <c r="J33" i="1"/>
  <c r="J35" i="1" s="1"/>
  <c r="L74" i="1"/>
  <c r="L31" i="1"/>
  <c r="L32" i="1"/>
  <c r="L14" i="1"/>
  <c r="L30" i="1"/>
  <c r="L27" i="1"/>
  <c r="L28" i="1"/>
  <c r="L26" i="1"/>
  <c r="L13" i="1"/>
  <c r="L15" i="1"/>
  <c r="L16" i="1"/>
  <c r="L18" i="1"/>
  <c r="L41" i="1"/>
  <c r="L40" i="1"/>
  <c r="L35" i="1" l="1"/>
  <c r="I76" i="1"/>
  <c r="I77" i="1" s="1"/>
  <c r="J76" i="1"/>
  <c r="J77" i="1" s="1"/>
  <c r="L64" i="1"/>
  <c r="K76" i="1"/>
  <c r="K77" i="1" s="1"/>
  <c r="L25" i="1"/>
  <c r="L29" i="1" s="1"/>
  <c r="L20" i="1"/>
  <c r="L22" i="1" s="1"/>
  <c r="L23" i="1" s="1"/>
  <c r="L76" i="1" l="1"/>
  <c r="L77" i="1" s="1"/>
  <c r="L33" i="1"/>
</calcChain>
</file>

<file path=xl/sharedStrings.xml><?xml version="1.0" encoding="utf-8"?>
<sst xmlns="http://schemas.openxmlformats.org/spreadsheetml/2006/main" count="84" uniqueCount="82">
  <si>
    <t>Annual Budget</t>
  </si>
  <si>
    <t>Income</t>
  </si>
  <si>
    <t>Funding</t>
  </si>
  <si>
    <t>Annual Funding From LA City</t>
  </si>
  <si>
    <t>Rollover From Prior Year</t>
  </si>
  <si>
    <t>Total Funding</t>
  </si>
  <si>
    <t>Total Income</t>
  </si>
  <si>
    <t>Expense</t>
  </si>
  <si>
    <t>100 Operations</t>
  </si>
  <si>
    <t>General Operations &amp; Misc</t>
  </si>
  <si>
    <t>Bus Cards, Name Plates &amp; Badges</t>
  </si>
  <si>
    <t>Canva Pro License</t>
  </si>
  <si>
    <t>Domain Name</t>
  </si>
  <si>
    <t>Mailing List Maintenance</t>
  </si>
  <si>
    <t>Meeting Expense</t>
  </si>
  <si>
    <t>Other</t>
  </si>
  <si>
    <t>Refreshments</t>
  </si>
  <si>
    <t>Refreshments-Prior Fiscal Year</t>
  </si>
  <si>
    <t>Refreshments - Other</t>
  </si>
  <si>
    <t>Total Refreshments</t>
  </si>
  <si>
    <t>Total Meeting Expense</t>
  </si>
  <si>
    <t>Office Expenses</t>
  </si>
  <si>
    <t>Land Use Committee</t>
  </si>
  <si>
    <t>Presidents Expenses</t>
  </si>
  <si>
    <t>Treasurer/Budget Committee Exp</t>
  </si>
  <si>
    <t>Total Office Expenses</t>
  </si>
  <si>
    <t>PO Box Rental</t>
  </si>
  <si>
    <t>Website Maintenance/Updates</t>
  </si>
  <si>
    <t>Zoom Licenses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</si>
  <si>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</si>
  <si>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</si>
  <si>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</si>
  <si>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</si>
  <si>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</si>
  <si>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</si>
  <si>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Relocation &amp; Scheduled Maintena</t>
  </si>
  <si>
    <t>Total Banners</t>
  </si>
  <si>
    <t>Total Advertising</t>
  </si>
  <si>
    <t>Events</t>
  </si>
  <si>
    <t>Budget Day</t>
  </si>
  <si>
    <t>Candidates Forum April 27, 2026</t>
  </si>
  <si>
    <t>Congress of Neighborhoods</t>
  </si>
  <si>
    <t>Earth Day</t>
  </si>
  <si>
    <t>Award Certificates</t>
  </si>
  <si>
    <t>Bouncy/Jumper Rental</t>
  </si>
  <si>
    <t>Event T-shirts</t>
  </si>
  <si>
    <t>Flyers</t>
  </si>
  <si>
    <t>Hanging Supplies</t>
  </si>
  <si>
    <t>Kids activities supplies</t>
  </si>
  <si>
    <t>Participation Certificates</t>
  </si>
  <si>
    <t>Poster Labels</t>
  </si>
  <si>
    <t>Poster Paper</t>
  </si>
  <si>
    <t>Printer Ink</t>
  </si>
  <si>
    <t>Supplies-On Site</t>
  </si>
  <si>
    <t>Total Earth Day</t>
  </si>
  <si>
    <t>Grateful Hearts</t>
  </si>
  <si>
    <t>Senior Symposium</t>
  </si>
  <si>
    <t>WVWC CoC CD#3 Candidates Forum</t>
  </si>
  <si>
    <t>Total Events</t>
  </si>
  <si>
    <t>Total 200 Outreach</t>
  </si>
  <si>
    <t>400 Neighborhood Purpose Grants</t>
  </si>
  <si>
    <t>6 Tarzana Public Schools</t>
  </si>
  <si>
    <t>Nestle School</t>
  </si>
  <si>
    <t>Portola Mock Trial</t>
  </si>
  <si>
    <t>TC&amp;CC Student Summer Program</t>
  </si>
  <si>
    <t>WH-TCCCBF-Earth Day-Schools</t>
  </si>
  <si>
    <t>Total 400 Neighborhood Purpose Grants</t>
  </si>
  <si>
    <t>900 Unallocated</t>
  </si>
  <si>
    <t>Total Expense</t>
  </si>
  <si>
    <t>Excess of Revenue Over/(Under) Expenses</t>
  </si>
  <si>
    <t>Reductions</t>
  </si>
  <si>
    <t>Additions</t>
  </si>
  <si>
    <t>Now $30/month</t>
  </si>
  <si>
    <t>Some Zoom meetings</t>
  </si>
  <si>
    <t>Increased to $165/month in March</t>
  </si>
  <si>
    <t>Comments</t>
  </si>
  <si>
    <t>Actual      Jul '25 - Apr 26</t>
  </si>
  <si>
    <t>For FYE June 30, 2026</t>
  </si>
  <si>
    <t>Proposed Budget 2026-27</t>
  </si>
  <si>
    <t>Estimated Actual 2025-26 as of 5-20-26</t>
  </si>
  <si>
    <t>FYE 6/30/2027</t>
  </si>
  <si>
    <t>350 Election Expenses-Miscellaneous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</si>
</sst>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3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Continuous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164" fontId="3" fillId="0" borderId="0" xfId="0" applyNumberFormat="1" applyFont="1"/>
    <xf numFmtId="7" fontId="3" fillId="0" borderId="0" xfId="0" applyNumberFormat="1" applyFont="1"/>
    <xf numFmtId="39" fontId="3" fillId="0" borderId="0" xfId="0" applyNumberFormat="1" applyFont="1"/>
    <xf numFmtId="39" fontId="3" fillId="0" borderId="3" xfId="0" applyNumberFormat="1" applyFont="1" applyBorder="1"/>
    <xf numFmtId="39" fontId="3" fillId="0" borderId="4" xfId="0" applyNumberFormat="1" applyFont="1" applyBorder="1"/>
    <xf numFmtId="39" fontId="3" fillId="0" borderId="1" xfId="0" applyNumberFormat="1" applyFont="1" applyBorder="1"/>
    <xf numFmtId="39" fontId="3" fillId="0" borderId="5" xfId="0" applyNumberFormat="1" applyFont="1" applyBorder="1"/>
    <xf numFmtId="7" fontId="2" fillId="0" borderId="6" xfId="0" applyNumberFormat="1" applyFont="1" applyBorder="1"/>
    <xf numFmtId="0" fontId="4" fillId="0" borderId="0" xfId="0" applyFont="1"/>
    <xf numFmtId="7" fontId="4" fillId="0" borderId="0" xfId="0" applyNumberFormat="1" applyFont="1"/>
    <xf numFmtId="0" fontId="4" fillId="0" borderId="1" xfId="0" applyFont="1" applyBorder="1"/>
    <xf numFmtId="39" fontId="4" fillId="0" borderId="1" xfId="0" applyNumberFormat="1" applyFont="1" applyBorder="1"/>
    <xf numFmtId="0" fontId="4" fillId="0" borderId="2" xfId="0" applyFont="1" applyBorder="1"/>
    <xf numFmtId="39" fontId="4" fillId="0" borderId="2" xfId="0" applyNumberFormat="1" applyFont="1" applyBorder="1"/>
    <xf numFmtId="39" fontId="4" fillId="0" borderId="0" xfId="0" applyNumberFormat="1" applyFont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49" fontId="6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39" fontId="4" fillId="0" borderId="8" xfId="0" applyNumberFormat="1" applyFont="1" applyBorder="1"/>
    <xf numFmtId="0" fontId="4" fillId="0" borderId="0" xfId="0" applyFont="1" applyAlignment="1">
      <alignment wrapText="1"/>
    </xf>
    <xf numFmtId="7" fontId="5" fillId="0" borderId="7" xfId="0" applyNumberFormat="1" applyFont="1" applyBorder="1"/>
    <xf numFmtId="39" fontId="1" fillId="0" borderId="2" xfId="0" applyNumberFormat="1" applyFont="1" applyBorder="1" applyAlignment="1">
      <alignment horizontal="center" wrapText="1"/>
    </xf>
    <xf numFmtId="3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430E-7D46-4AB5-A58A-1B90C4BBBE48}">
  <dimension ref="A2:P78"/>
  <sheetViews>
    <sheetView tabSelected="1" workbookViewId="0">
      <selection activeCell="O76" sqref="O76"/>
    </sheetView>
  </sheetViews>
  <sheetFormatPr defaultRowHeight="14.5" x14ac:dyDescent="0.35"/>
  <cols>
    <col min="1" max="3" width="4.6328125" customWidth="1"/>
    <col min="4" max="4" width="5.54296875" customWidth="1"/>
    <col min="5" max="5" width="5.6328125" customWidth="1"/>
    <col min="6" max="6" width="6.36328125" customWidth="1"/>
    <col min="7" max="7" width="29.7265625" customWidth="1"/>
    <col min="8" max="9" width="11.36328125" bestFit="1" customWidth="1"/>
    <col min="10" max="10" width="11.6328125" customWidth="1"/>
    <col min="11" max="11" width="9.36328125" customWidth="1"/>
    <col min="12" max="12" width="11.26953125" bestFit="1" customWidth="1"/>
    <col min="13" max="13" width="20.453125" customWidth="1"/>
    <col min="14" max="14" width="3.26953125" customWidth="1"/>
    <col min="15" max="15" width="12.81640625" style="2" customWidth="1"/>
    <col min="16" max="16" width="9.453125" bestFit="1" customWidth="1"/>
  </cols>
  <sheetData>
    <row r="2" spans="1:15" ht="19" thickBot="1" x14ac:dyDescent="0.5">
      <c r="A2" s="3"/>
      <c r="B2" s="3"/>
      <c r="C2" s="3"/>
      <c r="D2" s="3"/>
      <c r="E2" s="3"/>
      <c r="F2" s="3"/>
      <c r="G2" s="3"/>
      <c r="H2" s="24" t="s">
        <v>77</v>
      </c>
      <c r="I2" s="4"/>
      <c r="J2" s="25"/>
      <c r="K2" s="25"/>
      <c r="L2" s="25"/>
      <c r="O2" s="30" t="s">
        <v>80</v>
      </c>
    </row>
    <row r="3" spans="1:15" s="1" customFormat="1" ht="62.5" customHeight="1" thickTop="1" thickBot="1" x14ac:dyDescent="0.4">
      <c r="A3" s="5"/>
      <c r="B3" s="5"/>
      <c r="C3" s="5"/>
      <c r="D3" s="5"/>
      <c r="E3" s="5"/>
      <c r="F3" s="5"/>
      <c r="G3" s="5"/>
      <c r="H3" s="6" t="s">
        <v>76</v>
      </c>
      <c r="I3" s="6" t="s">
        <v>0</v>
      </c>
      <c r="J3" s="22" t="s">
        <v>70</v>
      </c>
      <c r="K3" s="22" t="s">
        <v>71</v>
      </c>
      <c r="L3" s="23" t="s">
        <v>79</v>
      </c>
      <c r="M3" s="23" t="s">
        <v>75</v>
      </c>
      <c r="O3" s="29" t="s">
        <v>78</v>
      </c>
    </row>
    <row r="4" spans="1:15" ht="15" thickTop="1" x14ac:dyDescent="0.35">
      <c r="A4" s="3"/>
      <c r="B4" s="3" t="s">
        <v>1</v>
      </c>
      <c r="C4" s="3"/>
      <c r="D4" s="3"/>
      <c r="E4" s="3"/>
      <c r="F4" s="3"/>
      <c r="G4" s="3"/>
      <c r="H4" s="7"/>
      <c r="I4" s="7"/>
    </row>
    <row r="5" spans="1:15" x14ac:dyDescent="0.35">
      <c r="A5" s="3"/>
      <c r="B5" s="3"/>
      <c r="C5" s="3" t="s">
        <v>2</v>
      </c>
      <c r="D5" s="3"/>
      <c r="E5" s="3"/>
      <c r="F5" s="3"/>
      <c r="G5" s="3"/>
      <c r="H5" s="7"/>
      <c r="I5" s="7"/>
    </row>
    <row r="6" spans="1:15" x14ac:dyDescent="0.35">
      <c r="A6" s="3"/>
      <c r="B6" s="3"/>
      <c r="C6" s="3"/>
      <c r="D6" s="3" t="s">
        <v>3</v>
      </c>
      <c r="E6" s="3"/>
      <c r="F6" s="3"/>
      <c r="G6" s="3"/>
      <c r="H6" s="8">
        <v>25000</v>
      </c>
      <c r="I6" s="8">
        <v>25000</v>
      </c>
      <c r="J6" s="15"/>
      <c r="K6" s="15"/>
      <c r="L6" s="16">
        <f>I6-J6+K6</f>
        <v>25000</v>
      </c>
      <c r="M6" s="15"/>
      <c r="N6" s="15"/>
      <c r="O6" s="16">
        <v>25000</v>
      </c>
    </row>
    <row r="7" spans="1:15" ht="15" thickBot="1" x14ac:dyDescent="0.4">
      <c r="A7" s="3"/>
      <c r="B7" s="3"/>
      <c r="C7" s="3"/>
      <c r="D7" s="3" t="s">
        <v>4</v>
      </c>
      <c r="E7" s="3"/>
      <c r="F7" s="3"/>
      <c r="G7" s="3"/>
      <c r="H7" s="9">
        <v>10977.94</v>
      </c>
      <c r="I7" s="9">
        <v>10977.94</v>
      </c>
      <c r="J7" s="17"/>
      <c r="K7" s="17"/>
      <c r="L7" s="18">
        <f>I7-J7+K7</f>
        <v>10977.94</v>
      </c>
      <c r="M7" s="15"/>
      <c r="N7" s="15"/>
      <c r="O7" s="21">
        <v>7500</v>
      </c>
    </row>
    <row r="8" spans="1:15" ht="15.5" thickTop="1" thickBot="1" x14ac:dyDescent="0.4">
      <c r="A8" s="3"/>
      <c r="B8" s="3"/>
      <c r="C8" s="3" t="s">
        <v>5</v>
      </c>
      <c r="D8" s="3"/>
      <c r="E8" s="3"/>
      <c r="F8" s="3"/>
      <c r="G8" s="3"/>
      <c r="H8" s="10">
        <f>ROUND(SUM(H5:H7),5)</f>
        <v>35977.94</v>
      </c>
      <c r="I8" s="10">
        <f>ROUND(SUM(I5:I7),5)</f>
        <v>35977.94</v>
      </c>
      <c r="J8" s="19">
        <v>0</v>
      </c>
      <c r="K8" s="19">
        <v>0</v>
      </c>
      <c r="L8" s="20">
        <f>I8-J8+K8</f>
        <v>35977.94</v>
      </c>
      <c r="M8" s="15"/>
      <c r="N8" s="15"/>
      <c r="O8" s="20">
        <f>SUM(O6:O7)</f>
        <v>32500</v>
      </c>
    </row>
    <row r="9" spans="1:15" x14ac:dyDescent="0.35">
      <c r="A9" s="3"/>
      <c r="B9" s="3" t="s">
        <v>6</v>
      </c>
      <c r="C9" s="3"/>
      <c r="D9" s="3"/>
      <c r="E9" s="3"/>
      <c r="F9" s="3"/>
      <c r="G9" s="3"/>
      <c r="H9" s="9">
        <f>ROUND(H4+H8,5)</f>
        <v>35977.94</v>
      </c>
      <c r="I9" s="9">
        <f>ROUND(I4+I8,5)</f>
        <v>35977.94</v>
      </c>
      <c r="J9" s="15">
        <v>0</v>
      </c>
      <c r="K9" s="15">
        <v>0</v>
      </c>
      <c r="L9" s="21">
        <f>I9-J9+K9</f>
        <v>35977.94</v>
      </c>
      <c r="M9" s="15"/>
      <c r="N9" s="15"/>
      <c r="O9" s="21">
        <v>32500</v>
      </c>
    </row>
    <row r="10" spans="1:15" x14ac:dyDescent="0.35">
      <c r="A10" s="3"/>
      <c r="B10" s="3" t="s">
        <v>7</v>
      </c>
      <c r="C10" s="3"/>
      <c r="D10" s="3"/>
      <c r="E10" s="3"/>
      <c r="F10" s="3"/>
      <c r="G10" s="3"/>
      <c r="H10" s="9"/>
      <c r="I10" s="9"/>
      <c r="J10" s="15"/>
      <c r="K10" s="15"/>
      <c r="L10" s="21"/>
      <c r="M10" s="15"/>
      <c r="N10" s="15"/>
      <c r="O10" s="21"/>
    </row>
    <row r="11" spans="1:15" x14ac:dyDescent="0.35">
      <c r="A11" s="3"/>
      <c r="B11" s="3"/>
      <c r="C11" s="3" t="s">
        <v>8</v>
      </c>
      <c r="D11" s="3"/>
      <c r="E11" s="3"/>
      <c r="F11" s="3"/>
      <c r="G11" s="3"/>
      <c r="H11" s="9"/>
      <c r="I11" s="9"/>
      <c r="J11" s="15"/>
      <c r="K11" s="15"/>
      <c r="L11" s="21"/>
      <c r="M11" s="15"/>
      <c r="N11" s="15"/>
      <c r="O11" s="21"/>
    </row>
    <row r="12" spans="1:15" x14ac:dyDescent="0.35">
      <c r="A12" s="3"/>
      <c r="B12" s="3"/>
      <c r="C12" s="3"/>
      <c r="D12" s="3" t="s">
        <v>9</v>
      </c>
      <c r="E12" s="3"/>
      <c r="F12" s="3"/>
      <c r="G12" s="3"/>
      <c r="H12" s="9"/>
      <c r="I12" s="9"/>
      <c r="J12" s="15"/>
      <c r="K12" s="15"/>
      <c r="L12" s="21"/>
      <c r="M12" s="15"/>
      <c r="N12" s="15"/>
      <c r="O12" s="21"/>
    </row>
    <row r="13" spans="1:15" x14ac:dyDescent="0.35">
      <c r="A13" s="3"/>
      <c r="B13" s="3"/>
      <c r="C13" s="3"/>
      <c r="D13" s="3"/>
      <c r="E13" s="3" t="s">
        <v>10</v>
      </c>
      <c r="F13" s="3"/>
      <c r="G13" s="3"/>
      <c r="H13" s="9">
        <v>0</v>
      </c>
      <c r="I13" s="9">
        <v>150</v>
      </c>
      <c r="J13" s="9">
        <v>150</v>
      </c>
      <c r="K13" s="15"/>
      <c r="L13" s="21">
        <f>I13-J13+K13</f>
        <v>0</v>
      </c>
      <c r="M13" s="15"/>
      <c r="N13" s="15"/>
      <c r="O13" s="21">
        <v>150</v>
      </c>
    </row>
    <row r="14" spans="1:15" x14ac:dyDescent="0.35">
      <c r="A14" s="3"/>
      <c r="B14" s="3"/>
      <c r="C14" s="3"/>
      <c r="D14" s="3"/>
      <c r="E14" s="3" t="s">
        <v>11</v>
      </c>
      <c r="F14" s="3"/>
      <c r="G14" s="3"/>
      <c r="H14" s="9">
        <v>0</v>
      </c>
      <c r="I14" s="9">
        <v>100</v>
      </c>
      <c r="J14" s="9"/>
      <c r="K14" s="15"/>
      <c r="L14" s="21">
        <f>I14-J14+K14</f>
        <v>100</v>
      </c>
      <c r="M14" s="15"/>
      <c r="N14" s="15"/>
      <c r="O14" s="21">
        <v>100</v>
      </c>
    </row>
    <row r="15" spans="1:15" x14ac:dyDescent="0.35">
      <c r="A15" s="3"/>
      <c r="B15" s="3"/>
      <c r="C15" s="3"/>
      <c r="D15" s="3"/>
      <c r="E15" s="3" t="s">
        <v>12</v>
      </c>
      <c r="F15" s="3"/>
      <c r="G15" s="3"/>
      <c r="H15" s="9">
        <v>63.98</v>
      </c>
      <c r="I15" s="9">
        <v>75</v>
      </c>
      <c r="J15" s="9">
        <v>11.02</v>
      </c>
      <c r="K15" s="15"/>
      <c r="L15" s="21">
        <f>I15-J15+K15</f>
        <v>63.980000000000004</v>
      </c>
      <c r="M15" s="15"/>
      <c r="N15" s="15"/>
      <c r="O15" s="21">
        <v>75</v>
      </c>
    </row>
    <row r="16" spans="1:15" x14ac:dyDescent="0.35">
      <c r="A16" s="3"/>
      <c r="B16" s="3"/>
      <c r="C16" s="3"/>
      <c r="D16" s="3"/>
      <c r="E16" s="3" t="s">
        <v>13</v>
      </c>
      <c r="F16" s="3"/>
      <c r="G16" s="3"/>
      <c r="H16" s="9">
        <v>300</v>
      </c>
      <c r="I16" s="9">
        <v>480</v>
      </c>
      <c r="J16" s="9">
        <v>120</v>
      </c>
      <c r="K16" s="15"/>
      <c r="L16" s="21">
        <f>I16-J16+K16</f>
        <v>360</v>
      </c>
      <c r="M16" s="15" t="s">
        <v>72</v>
      </c>
      <c r="N16" s="15"/>
      <c r="O16" s="21">
        <v>360</v>
      </c>
    </row>
    <row r="17" spans="1:16" x14ac:dyDescent="0.35">
      <c r="A17" s="3"/>
      <c r="B17" s="3"/>
      <c r="C17" s="3"/>
      <c r="D17" s="3"/>
      <c r="E17" s="3" t="s">
        <v>14</v>
      </c>
      <c r="F17" s="3"/>
      <c r="G17" s="3"/>
      <c r="H17" s="9"/>
      <c r="I17" s="9"/>
      <c r="J17" s="9"/>
      <c r="K17" s="15"/>
      <c r="L17" s="21"/>
      <c r="M17" s="15"/>
      <c r="N17" s="15"/>
      <c r="O17" s="21"/>
    </row>
    <row r="18" spans="1:16" x14ac:dyDescent="0.35">
      <c r="A18" s="3"/>
      <c r="B18" s="3"/>
      <c r="C18" s="3"/>
      <c r="D18" s="3"/>
      <c r="E18" s="3"/>
      <c r="F18" s="3" t="s">
        <v>15</v>
      </c>
      <c r="G18" s="3"/>
      <c r="H18" s="9">
        <v>17.260000000000002</v>
      </c>
      <c r="I18" s="9">
        <v>100</v>
      </c>
      <c r="J18" s="15"/>
      <c r="K18" s="15"/>
      <c r="L18" s="21">
        <f>I18-J18+K18</f>
        <v>100</v>
      </c>
      <c r="M18" s="15"/>
      <c r="N18" s="15"/>
      <c r="O18" s="21">
        <v>100</v>
      </c>
    </row>
    <row r="19" spans="1:16" x14ac:dyDescent="0.35">
      <c r="A19" s="3"/>
      <c r="B19" s="3"/>
      <c r="C19" s="3"/>
      <c r="D19" s="3"/>
      <c r="E19" s="3"/>
      <c r="F19" s="3" t="s">
        <v>16</v>
      </c>
      <c r="G19" s="3"/>
      <c r="H19" s="9"/>
      <c r="I19" s="9"/>
      <c r="J19" s="15"/>
      <c r="K19" s="15"/>
      <c r="L19" s="21"/>
      <c r="M19" s="15"/>
      <c r="N19" s="15"/>
      <c r="O19" s="21"/>
    </row>
    <row r="20" spans="1:16" x14ac:dyDescent="0.35">
      <c r="A20" s="3"/>
      <c r="B20" s="3"/>
      <c r="C20" s="3"/>
      <c r="D20" s="3"/>
      <c r="E20" s="3"/>
      <c r="F20" s="3"/>
      <c r="G20" s="3" t="s">
        <v>17</v>
      </c>
      <c r="H20" s="9">
        <v>269.85000000000002</v>
      </c>
      <c r="I20" s="9">
        <v>269.85000000000002</v>
      </c>
      <c r="J20" s="15"/>
      <c r="K20" s="15"/>
      <c r="L20" s="21">
        <f>I20-J20+K20</f>
        <v>269.85000000000002</v>
      </c>
      <c r="M20" s="15"/>
      <c r="N20" s="15"/>
      <c r="O20" s="21">
        <v>0</v>
      </c>
    </row>
    <row r="21" spans="1:16" ht="15" thickBot="1" x14ac:dyDescent="0.4">
      <c r="A21" s="3"/>
      <c r="B21" s="3"/>
      <c r="C21" s="3"/>
      <c r="D21" s="3"/>
      <c r="E21" s="3"/>
      <c r="F21" s="3"/>
      <c r="G21" s="3" t="s">
        <v>18</v>
      </c>
      <c r="H21" s="9">
        <v>1812.04</v>
      </c>
      <c r="I21" s="9">
        <v>3600</v>
      </c>
      <c r="J21" s="9">
        <v>1200</v>
      </c>
      <c r="K21" s="15"/>
      <c r="L21" s="21">
        <f>I21-J21+K21</f>
        <v>2400</v>
      </c>
      <c r="M21" s="15" t="s">
        <v>73</v>
      </c>
      <c r="N21" s="15"/>
      <c r="O21" s="21">
        <v>3600</v>
      </c>
    </row>
    <row r="22" spans="1:16" ht="15.5" thickTop="1" thickBot="1" x14ac:dyDescent="0.4">
      <c r="A22" s="3"/>
      <c r="B22" s="3"/>
      <c r="C22" s="3"/>
      <c r="D22" s="3"/>
      <c r="E22" s="3"/>
      <c r="F22" s="3" t="s">
        <v>19</v>
      </c>
      <c r="G22" s="3"/>
      <c r="H22" s="10">
        <f>ROUND(SUM(H19:H21),5)</f>
        <v>2081.89</v>
      </c>
      <c r="I22" s="10">
        <f>ROUND(SUM(I19:I21),5)</f>
        <v>3869.85</v>
      </c>
      <c r="J22" s="20">
        <f t="shared" ref="J22:K22" si="0">J20+J21</f>
        <v>1200</v>
      </c>
      <c r="K22" s="20">
        <f t="shared" si="0"/>
        <v>0</v>
      </c>
      <c r="L22" s="20">
        <f>L20+L21</f>
        <v>2669.85</v>
      </c>
      <c r="M22" s="15"/>
      <c r="N22" s="15"/>
      <c r="O22" s="20">
        <f>SUM(O20:O21)</f>
        <v>3600</v>
      </c>
    </row>
    <row r="23" spans="1:16" x14ac:dyDescent="0.35">
      <c r="A23" s="3"/>
      <c r="B23" s="3"/>
      <c r="C23" s="3"/>
      <c r="D23" s="3"/>
      <c r="E23" s="3" t="s">
        <v>20</v>
      </c>
      <c r="F23" s="3"/>
      <c r="G23" s="3"/>
      <c r="H23" s="9">
        <f>ROUND(SUM(H17:H18)+H22,5)</f>
        <v>2099.15</v>
      </c>
      <c r="I23" s="9">
        <f>ROUND(SUM(I17:I18)+I22,5)</f>
        <v>3969.85</v>
      </c>
      <c r="J23" s="21">
        <f t="shared" ref="J23:K23" si="1">J22+J18</f>
        <v>1200</v>
      </c>
      <c r="K23" s="21">
        <f t="shared" si="1"/>
        <v>0</v>
      </c>
      <c r="L23" s="21">
        <f>L22+L18</f>
        <v>2769.85</v>
      </c>
      <c r="M23" s="15"/>
      <c r="N23" s="15"/>
      <c r="O23" s="21">
        <f>O22+O18</f>
        <v>3700</v>
      </c>
    </row>
    <row r="24" spans="1:16" x14ac:dyDescent="0.35">
      <c r="A24" s="3"/>
      <c r="B24" s="3"/>
      <c r="C24" s="3"/>
      <c r="D24" s="3"/>
      <c r="E24" s="3" t="s">
        <v>21</v>
      </c>
      <c r="F24" s="3"/>
      <c r="G24" s="3"/>
      <c r="H24" s="9"/>
      <c r="I24" s="9"/>
      <c r="J24" s="15"/>
      <c r="K24" s="15"/>
      <c r="L24" s="21"/>
      <c r="M24" s="15"/>
      <c r="N24" s="15"/>
      <c r="O24" s="21"/>
    </row>
    <row r="25" spans="1:16" x14ac:dyDescent="0.35">
      <c r="A25" s="3"/>
      <c r="B25" s="3"/>
      <c r="C25" s="3"/>
      <c r="D25" s="3"/>
      <c r="E25" s="3"/>
      <c r="F25" s="3" t="s">
        <v>22</v>
      </c>
      <c r="G25" s="3"/>
      <c r="H25" s="9">
        <v>0</v>
      </c>
      <c r="I25" s="9">
        <v>100</v>
      </c>
      <c r="J25" s="9">
        <v>100</v>
      </c>
      <c r="K25" s="15"/>
      <c r="L25" s="21">
        <f>I25-J25+K25</f>
        <v>0</v>
      </c>
      <c r="M25" s="15"/>
      <c r="N25" s="15"/>
      <c r="O25" s="21">
        <v>100</v>
      </c>
    </row>
    <row r="26" spans="1:16" x14ac:dyDescent="0.35">
      <c r="A26" s="3"/>
      <c r="B26" s="3"/>
      <c r="C26" s="3"/>
      <c r="D26" s="3"/>
      <c r="E26" s="3"/>
      <c r="F26" s="3" t="s">
        <v>15</v>
      </c>
      <c r="G26" s="3"/>
      <c r="H26" s="9">
        <v>0</v>
      </c>
      <c r="I26" s="9">
        <v>100</v>
      </c>
      <c r="J26" s="15"/>
      <c r="K26" s="15"/>
      <c r="L26" s="21">
        <f>I26-J26+K26</f>
        <v>100</v>
      </c>
      <c r="M26" s="15"/>
      <c r="N26" s="15"/>
      <c r="O26" s="21">
        <v>100</v>
      </c>
    </row>
    <row r="27" spans="1:16" x14ac:dyDescent="0.35">
      <c r="A27" s="3"/>
      <c r="B27" s="3"/>
      <c r="C27" s="3"/>
      <c r="D27" s="3"/>
      <c r="E27" s="3"/>
      <c r="F27" s="3" t="s">
        <v>23</v>
      </c>
      <c r="G27" s="3"/>
      <c r="H27" s="9">
        <v>22.16</v>
      </c>
      <c r="I27" s="9">
        <v>100</v>
      </c>
      <c r="J27" s="15"/>
      <c r="K27" s="15"/>
      <c r="L27" s="21">
        <f>I27-J27+K27</f>
        <v>100</v>
      </c>
      <c r="M27" s="15"/>
      <c r="N27" s="15"/>
      <c r="O27" s="21">
        <v>100</v>
      </c>
    </row>
    <row r="28" spans="1:16" ht="15" thickBot="1" x14ac:dyDescent="0.4">
      <c r="A28" s="3"/>
      <c r="B28" s="3"/>
      <c r="C28" s="3"/>
      <c r="D28" s="3"/>
      <c r="E28" s="3"/>
      <c r="F28" s="3" t="s">
        <v>24</v>
      </c>
      <c r="G28" s="3"/>
      <c r="H28" s="11">
        <v>57.52</v>
      </c>
      <c r="I28" s="11">
        <v>100</v>
      </c>
      <c r="J28" s="12">
        <v>42.48</v>
      </c>
      <c r="K28" s="17"/>
      <c r="L28" s="18">
        <f>I28-J28+K28</f>
        <v>57.52</v>
      </c>
      <c r="M28" s="15"/>
      <c r="N28" s="15"/>
      <c r="O28" s="21">
        <v>100</v>
      </c>
    </row>
    <row r="29" spans="1:16" ht="15" thickTop="1" x14ac:dyDescent="0.35">
      <c r="A29" s="3"/>
      <c r="B29" s="3"/>
      <c r="C29" s="3"/>
      <c r="D29" s="3"/>
      <c r="E29" s="3" t="s">
        <v>25</v>
      </c>
      <c r="F29" s="3"/>
      <c r="G29" s="3"/>
      <c r="H29" s="9">
        <f>ROUND(SUM(H24:H28),5)</f>
        <v>79.680000000000007</v>
      </c>
      <c r="I29" s="9">
        <f>ROUND(SUM(I24:I28),5)</f>
        <v>400</v>
      </c>
      <c r="J29" s="21">
        <f t="shared" ref="J29:K29" si="2">SUM(J25:J28)</f>
        <v>142.47999999999999</v>
      </c>
      <c r="K29" s="21">
        <f t="shared" si="2"/>
        <v>0</v>
      </c>
      <c r="L29" s="21">
        <f>SUM(L25:L28)</f>
        <v>257.52</v>
      </c>
      <c r="M29" s="15"/>
      <c r="N29" s="15"/>
      <c r="O29" s="26">
        <f>SUM(O25:O28)</f>
        <v>400</v>
      </c>
    </row>
    <row r="30" spans="1:16" x14ac:dyDescent="0.35">
      <c r="A30" s="3"/>
      <c r="B30" s="3"/>
      <c r="C30" s="3"/>
      <c r="D30" s="3"/>
      <c r="E30" s="3" t="s">
        <v>26</v>
      </c>
      <c r="F30" s="3"/>
      <c r="G30" s="3"/>
      <c r="H30" s="9">
        <v>276</v>
      </c>
      <c r="I30" s="9">
        <v>325</v>
      </c>
      <c r="J30" s="9">
        <v>49</v>
      </c>
      <c r="K30" s="15"/>
      <c r="L30" s="21">
        <f>I30-J30+K30</f>
        <v>276</v>
      </c>
      <c r="M30" s="15"/>
      <c r="N30" s="15"/>
      <c r="O30" s="21">
        <v>325</v>
      </c>
    </row>
    <row r="31" spans="1:16" ht="28.5" x14ac:dyDescent="0.35">
      <c r="A31" s="3"/>
      <c r="B31" s="3"/>
      <c r="C31" s="3"/>
      <c r="D31" s="3"/>
      <c r="E31" s="3" t="s">
        <v>27</v>
      </c>
      <c r="F31" s="3"/>
      <c r="G31" s="3"/>
      <c r="H31" s="9">
        <v>1050</v>
      </c>
      <c r="I31" s="9">
        <v>1800</v>
      </c>
      <c r="J31" s="15"/>
      <c r="K31" s="9">
        <v>60</v>
      </c>
      <c r="L31" s="21">
        <f>I31-J31+K31</f>
        <v>1860</v>
      </c>
      <c r="M31" s="27" t="s">
        <v>74</v>
      </c>
      <c r="N31" s="15"/>
      <c r="O31" s="21">
        <v>1980</v>
      </c>
      <c r="P31" s="2"/>
    </row>
    <row r="32" spans="1:16" ht="15" thickBot="1" x14ac:dyDescent="0.4">
      <c r="A32" s="3"/>
      <c r="B32" s="3"/>
      <c r="C32" s="3"/>
      <c r="D32" s="3"/>
      <c r="E32" s="3" t="s">
        <v>28</v>
      </c>
      <c r="F32" s="3"/>
      <c r="G32" s="3"/>
      <c r="H32" s="11">
        <v>0</v>
      </c>
      <c r="I32" s="11">
        <v>560</v>
      </c>
      <c r="J32" s="17"/>
      <c r="K32" s="17"/>
      <c r="L32" s="18">
        <f>I32-J32+K32</f>
        <v>560</v>
      </c>
      <c r="M32" s="15"/>
      <c r="N32" s="15"/>
      <c r="O32" s="18">
        <v>560</v>
      </c>
    </row>
    <row r="33" spans="1:15" x14ac:dyDescent="0.35">
      <c r="A33" s="3"/>
      <c r="B33" s="3"/>
      <c r="C33" s="3"/>
      <c r="D33" s="3" t="s">
        <v>29</v>
      </c>
      <c r="E33" s="3"/>
      <c r="F33" s="3"/>
      <c r="G33" s="3"/>
      <c r="H33" s="9">
        <f>ROUND(SUM(H12:H16)+H23+SUM(H29:H32),5)</f>
        <v>3868.81</v>
      </c>
      <c r="I33" s="9">
        <f>ROUND(SUM(I12:I16)+I23+SUM(I29:I32),5)</f>
        <v>7859.85</v>
      </c>
      <c r="J33" s="21">
        <f>J32+J31+J29+J30+J23+J16+J15+J14+J13</f>
        <v>1672.5</v>
      </c>
      <c r="K33" s="21">
        <f t="shared" ref="K33" si="3">K32+K31+K29+M33+K30+K23+K16+K15+K14+K13</f>
        <v>60</v>
      </c>
      <c r="L33" s="21">
        <f>L32+L31+L29+L30+L23+L16+L15+L14+L13</f>
        <v>6247.3499999999995</v>
      </c>
      <c r="M33" s="15"/>
      <c r="N33" s="15"/>
      <c r="O33" s="21">
        <f>O32+O31+O29+O30+O23+O16+O15+O14+O13</f>
        <v>7650</v>
      </c>
    </row>
    <row r="34" spans="1:15" ht="15" thickBot="1" x14ac:dyDescent="0.4">
      <c r="A34" s="3"/>
      <c r="B34" s="3"/>
      <c r="C34" s="3"/>
      <c r="D34" s="3" t="s">
        <v>30</v>
      </c>
      <c r="E34" s="3"/>
      <c r="F34" s="3"/>
      <c r="G34" s="3"/>
      <c r="H34" s="11">
        <v>1945.75</v>
      </c>
      <c r="I34" s="11">
        <v>3500</v>
      </c>
      <c r="J34" s="12">
        <v>550</v>
      </c>
      <c r="K34" s="17"/>
      <c r="L34" s="18">
        <f>I34-J34+K34</f>
        <v>2950</v>
      </c>
      <c r="M34" s="15"/>
      <c r="N34" s="15"/>
      <c r="O34" s="18">
        <v>3500</v>
      </c>
    </row>
    <row r="35" spans="1:15" x14ac:dyDescent="0.35">
      <c r="A35" s="3"/>
      <c r="B35" s="3"/>
      <c r="C35" s="3" t="s">
        <v>31</v>
      </c>
      <c r="D35" s="3"/>
      <c r="E35" s="3"/>
      <c r="F35" s="3"/>
      <c r="G35" s="3"/>
      <c r="H35" s="9">
        <f>ROUND(H11+SUM(H33:H34),5)</f>
        <v>5814.56</v>
      </c>
      <c r="I35" s="9">
        <f>ROUND(I11+SUM(I33:I34),5)</f>
        <v>11359.85</v>
      </c>
      <c r="J35" s="21">
        <f>J33+J34</f>
        <v>2222.5</v>
      </c>
      <c r="K35" s="21">
        <f>K33+K34</f>
        <v>60</v>
      </c>
      <c r="L35" s="21">
        <f>I35-J35+K35</f>
        <v>9197.35</v>
      </c>
      <c r="M35" s="15"/>
      <c r="N35" s="15"/>
      <c r="O35" s="21">
        <f>SUM(O33:O34)</f>
        <v>11150</v>
      </c>
    </row>
    <row r="36" spans="1:15" x14ac:dyDescent="0.35">
      <c r="A36" s="3"/>
      <c r="B36" s="3"/>
      <c r="C36" s="3" t="s">
        <v>32</v>
      </c>
      <c r="D36" s="3"/>
      <c r="E36" s="3"/>
      <c r="F36" s="3"/>
      <c r="G36" s="3"/>
      <c r="H36" s="9"/>
      <c r="I36" s="9"/>
      <c r="J36" s="15"/>
      <c r="K36" s="15"/>
      <c r="L36" s="21"/>
      <c r="M36" s="15"/>
      <c r="N36" s="15"/>
      <c r="O36" s="21"/>
    </row>
    <row r="37" spans="1:15" x14ac:dyDescent="0.35">
      <c r="A37" s="3"/>
      <c r="B37" s="3"/>
      <c r="C37" s="3"/>
      <c r="D37" s="3" t="s">
        <v>33</v>
      </c>
      <c r="E37" s="3"/>
      <c r="F37" s="3"/>
      <c r="G37" s="3"/>
      <c r="H37" s="9"/>
      <c r="I37" s="9"/>
      <c r="J37" s="15"/>
      <c r="K37" s="15"/>
      <c r="L37" s="21"/>
      <c r="M37" s="15"/>
      <c r="N37" s="15"/>
      <c r="O37" s="21"/>
    </row>
    <row r="38" spans="1:15" x14ac:dyDescent="0.35">
      <c r="A38" s="3"/>
      <c r="B38" s="3"/>
      <c r="C38" s="3"/>
      <c r="D38" s="3"/>
      <c r="E38" s="3" t="s">
        <v>34</v>
      </c>
      <c r="F38" s="3"/>
      <c r="G38" s="3"/>
      <c r="H38" s="9"/>
      <c r="I38" s="9"/>
      <c r="J38" s="15"/>
      <c r="K38" s="15"/>
      <c r="L38" s="21"/>
      <c r="M38" s="15"/>
      <c r="N38" s="15"/>
      <c r="O38" s="21"/>
    </row>
    <row r="39" spans="1:15" ht="15" thickBot="1" x14ac:dyDescent="0.4">
      <c r="A39" s="3"/>
      <c r="B39" s="3"/>
      <c r="C39" s="3"/>
      <c r="D39" s="3"/>
      <c r="E39" s="3"/>
      <c r="F39" s="3" t="s">
        <v>35</v>
      </c>
      <c r="G39" s="3"/>
      <c r="H39" s="9">
        <v>1935</v>
      </c>
      <c r="I39" s="9">
        <v>2000</v>
      </c>
      <c r="J39" s="9">
        <v>65</v>
      </c>
      <c r="K39" s="15"/>
      <c r="L39" s="21">
        <f>I39-J39+K39</f>
        <v>1935</v>
      </c>
      <c r="M39" s="15"/>
      <c r="N39" s="15"/>
      <c r="O39" s="21">
        <v>0</v>
      </c>
    </row>
    <row r="40" spans="1:15" ht="15.5" thickTop="1" thickBot="1" x14ac:dyDescent="0.4">
      <c r="A40" s="3"/>
      <c r="B40" s="3"/>
      <c r="C40" s="3"/>
      <c r="D40" s="3"/>
      <c r="E40" s="3" t="s">
        <v>36</v>
      </c>
      <c r="F40" s="3"/>
      <c r="G40" s="3"/>
      <c r="H40" s="10">
        <f>ROUND(SUM(H38:H39),5)</f>
        <v>1935</v>
      </c>
      <c r="I40" s="10">
        <f>ROUND(SUM(I38:I39),5)</f>
        <v>2000</v>
      </c>
      <c r="J40" s="20">
        <f>SUM(J39)</f>
        <v>65</v>
      </c>
      <c r="K40" s="19">
        <f>SUM(K39)</f>
        <v>0</v>
      </c>
      <c r="L40" s="20">
        <f>I40-J40+K40</f>
        <v>1935</v>
      </c>
      <c r="M40" s="15"/>
      <c r="N40" s="15"/>
      <c r="O40" s="20">
        <f>SUM(O39)</f>
        <v>0</v>
      </c>
    </row>
    <row r="41" spans="1:15" x14ac:dyDescent="0.35">
      <c r="A41" s="3"/>
      <c r="B41" s="3"/>
      <c r="C41" s="3"/>
      <c r="D41" s="3" t="s">
        <v>37</v>
      </c>
      <c r="E41" s="3"/>
      <c r="F41" s="3"/>
      <c r="G41" s="3"/>
      <c r="H41" s="9">
        <f>ROUND(H37+H40,5)</f>
        <v>1935</v>
      </c>
      <c r="I41" s="9">
        <f>ROUND(I37+I40,5)</f>
        <v>2000</v>
      </c>
      <c r="J41" s="21">
        <f>SUM(J40)</f>
        <v>65</v>
      </c>
      <c r="K41" s="15">
        <f>SUM(K40)</f>
        <v>0</v>
      </c>
      <c r="L41" s="21">
        <f>I41-J41+K41</f>
        <v>1935</v>
      </c>
      <c r="M41" s="15"/>
      <c r="N41" s="15"/>
      <c r="O41" s="21">
        <f>SUM(O40)</f>
        <v>0</v>
      </c>
    </row>
    <row r="42" spans="1:15" x14ac:dyDescent="0.35">
      <c r="A42" s="3"/>
      <c r="B42" s="3"/>
      <c r="C42" s="3"/>
      <c r="D42" s="3" t="s">
        <v>38</v>
      </c>
      <c r="E42" s="3"/>
      <c r="F42" s="3"/>
      <c r="G42" s="3"/>
      <c r="H42" s="9"/>
      <c r="I42" s="9"/>
      <c r="J42" s="15"/>
      <c r="K42" s="15"/>
      <c r="L42" s="21"/>
      <c r="M42" s="15"/>
      <c r="N42" s="15"/>
      <c r="O42" s="21"/>
    </row>
    <row r="43" spans="1:15" x14ac:dyDescent="0.35">
      <c r="A43" s="3"/>
      <c r="B43" s="3"/>
      <c r="C43" s="3"/>
      <c r="D43" s="3"/>
      <c r="E43" s="3" t="s">
        <v>39</v>
      </c>
      <c r="F43" s="3"/>
      <c r="G43" s="3"/>
      <c r="H43" s="9">
        <v>0</v>
      </c>
      <c r="I43" s="9">
        <v>500</v>
      </c>
      <c r="J43" s="15"/>
      <c r="K43" s="15"/>
      <c r="L43" s="21">
        <f>I43-J43+K43</f>
        <v>500</v>
      </c>
      <c r="M43" s="15"/>
      <c r="N43" s="15"/>
      <c r="O43" s="21">
        <v>0</v>
      </c>
    </row>
    <row r="44" spans="1:15" x14ac:dyDescent="0.35">
      <c r="A44" s="3"/>
      <c r="B44" s="3"/>
      <c r="C44" s="3"/>
      <c r="D44" s="3"/>
      <c r="E44" s="3" t="s">
        <v>40</v>
      </c>
      <c r="F44" s="3"/>
      <c r="G44" s="3"/>
      <c r="H44" s="9">
        <v>131.69999999999999</v>
      </c>
      <c r="I44" s="9">
        <v>150</v>
      </c>
      <c r="J44" s="9">
        <v>19.3</v>
      </c>
      <c r="K44" s="15"/>
      <c r="L44" s="21">
        <f>I44-J44+K44</f>
        <v>130.69999999999999</v>
      </c>
      <c r="M44" s="15"/>
      <c r="N44" s="15"/>
      <c r="O44" s="21">
        <v>0</v>
      </c>
    </row>
    <row r="45" spans="1:15" x14ac:dyDescent="0.35">
      <c r="A45" s="3"/>
      <c r="B45" s="3"/>
      <c r="C45" s="3"/>
      <c r="D45" s="3"/>
      <c r="E45" s="3" t="s">
        <v>41</v>
      </c>
      <c r="F45" s="3"/>
      <c r="G45" s="3"/>
      <c r="H45" s="9">
        <v>0</v>
      </c>
      <c r="I45" s="9">
        <v>500</v>
      </c>
      <c r="J45" s="15"/>
      <c r="K45" s="15"/>
      <c r="L45" s="21">
        <f>I45-J45+K45</f>
        <v>500</v>
      </c>
      <c r="M45" s="15"/>
      <c r="N45" s="15"/>
      <c r="O45" s="21">
        <v>0</v>
      </c>
    </row>
    <row r="46" spans="1:15" x14ac:dyDescent="0.35">
      <c r="A46" s="3"/>
      <c r="B46" s="3"/>
      <c r="C46" s="3"/>
      <c r="D46" s="3"/>
      <c r="E46" s="3" t="s">
        <v>42</v>
      </c>
      <c r="F46" s="3"/>
      <c r="G46" s="3"/>
      <c r="H46" s="9"/>
      <c r="I46" s="9"/>
      <c r="J46" s="15"/>
      <c r="K46" s="15"/>
      <c r="L46" s="21"/>
      <c r="M46" s="15"/>
      <c r="N46" s="15"/>
      <c r="O46" s="21"/>
    </row>
    <row r="47" spans="1:15" x14ac:dyDescent="0.35">
      <c r="A47" s="3"/>
      <c r="B47" s="3"/>
      <c r="C47" s="3"/>
      <c r="D47" s="3"/>
      <c r="E47" s="3"/>
      <c r="F47" s="3" t="s">
        <v>43</v>
      </c>
      <c r="G47" s="3"/>
      <c r="H47" s="9">
        <v>46.72</v>
      </c>
      <c r="I47" s="9">
        <v>46.72</v>
      </c>
      <c r="J47" s="15"/>
      <c r="K47" s="15"/>
      <c r="L47" s="21">
        <f t="shared" ref="L47:L58" si="4">I47-J47+K47</f>
        <v>46.72</v>
      </c>
      <c r="M47" s="15"/>
      <c r="N47" s="15"/>
      <c r="O47" s="21"/>
    </row>
    <row r="48" spans="1:15" x14ac:dyDescent="0.35">
      <c r="A48" s="3"/>
      <c r="B48" s="3"/>
      <c r="C48" s="3"/>
      <c r="D48" s="3"/>
      <c r="E48" s="3"/>
      <c r="F48" s="3" t="s">
        <v>34</v>
      </c>
      <c r="G48" s="3"/>
      <c r="H48" s="9">
        <v>337.89</v>
      </c>
      <c r="I48" s="9">
        <v>400</v>
      </c>
      <c r="J48" s="9">
        <v>62.11</v>
      </c>
      <c r="K48" s="15"/>
      <c r="L48" s="21">
        <f t="shared" si="4"/>
        <v>337.89</v>
      </c>
      <c r="M48" s="15"/>
      <c r="N48" s="15"/>
      <c r="O48" s="21"/>
    </row>
    <row r="49" spans="1:15" x14ac:dyDescent="0.35">
      <c r="A49" s="3"/>
      <c r="B49" s="3"/>
      <c r="C49" s="3"/>
      <c r="D49" s="3"/>
      <c r="E49" s="3"/>
      <c r="F49" s="3" t="s">
        <v>44</v>
      </c>
      <c r="G49" s="3"/>
      <c r="H49" s="9">
        <v>435</v>
      </c>
      <c r="I49" s="9">
        <v>600</v>
      </c>
      <c r="J49" s="9">
        <v>165</v>
      </c>
      <c r="K49" s="15"/>
      <c r="L49" s="21">
        <f t="shared" si="4"/>
        <v>435</v>
      </c>
      <c r="M49" s="15"/>
      <c r="N49" s="15"/>
      <c r="O49" s="21"/>
    </row>
    <row r="50" spans="1:15" x14ac:dyDescent="0.35">
      <c r="A50" s="3"/>
      <c r="B50" s="3"/>
      <c r="C50" s="3"/>
      <c r="D50" s="3"/>
      <c r="E50" s="3"/>
      <c r="F50" s="3" t="s">
        <v>45</v>
      </c>
      <c r="G50" s="3"/>
      <c r="H50" s="9">
        <v>391.81</v>
      </c>
      <c r="I50" s="9">
        <v>525</v>
      </c>
      <c r="J50" s="9">
        <v>133.19</v>
      </c>
      <c r="K50" s="15"/>
      <c r="L50" s="21">
        <f t="shared" si="4"/>
        <v>391.81</v>
      </c>
      <c r="M50" s="15"/>
      <c r="N50" s="15"/>
      <c r="O50" s="21"/>
    </row>
    <row r="51" spans="1:15" x14ac:dyDescent="0.35">
      <c r="A51" s="3"/>
      <c r="B51" s="3"/>
      <c r="C51" s="3"/>
      <c r="D51" s="3"/>
      <c r="E51" s="3"/>
      <c r="F51" s="3" t="s">
        <v>46</v>
      </c>
      <c r="G51" s="3"/>
      <c r="H51" s="9">
        <v>591.76</v>
      </c>
      <c r="I51" s="9">
        <v>610</v>
      </c>
      <c r="J51" s="9">
        <v>18.239999999999998</v>
      </c>
      <c r="K51" s="15"/>
      <c r="L51" s="21">
        <f t="shared" si="4"/>
        <v>591.76</v>
      </c>
      <c r="M51" s="15"/>
      <c r="N51" s="15"/>
      <c r="O51" s="21"/>
    </row>
    <row r="52" spans="1:15" x14ac:dyDescent="0.35">
      <c r="A52" s="3"/>
      <c r="B52" s="3"/>
      <c r="C52" s="3"/>
      <c r="D52" s="3"/>
      <c r="E52" s="3"/>
      <c r="F52" s="3" t="s">
        <v>47</v>
      </c>
      <c r="G52" s="3"/>
      <c r="H52" s="9">
        <v>42.51</v>
      </c>
      <c r="I52" s="9">
        <v>75</v>
      </c>
      <c r="J52" s="9">
        <v>32.49</v>
      </c>
      <c r="K52" s="15"/>
      <c r="L52" s="21">
        <f t="shared" si="4"/>
        <v>42.51</v>
      </c>
      <c r="M52" s="15"/>
      <c r="N52" s="15"/>
      <c r="O52" s="21"/>
    </row>
    <row r="53" spans="1:15" x14ac:dyDescent="0.35">
      <c r="A53" s="3"/>
      <c r="B53" s="3"/>
      <c r="C53" s="3"/>
      <c r="D53" s="3"/>
      <c r="E53" s="3"/>
      <c r="F53" s="3" t="s">
        <v>48</v>
      </c>
      <c r="G53" s="3"/>
      <c r="H53" s="9">
        <v>336.04</v>
      </c>
      <c r="I53" s="9">
        <v>420</v>
      </c>
      <c r="J53" s="9">
        <v>83.96</v>
      </c>
      <c r="K53" s="15"/>
      <c r="L53" s="21">
        <f t="shared" si="4"/>
        <v>336.04</v>
      </c>
      <c r="M53" s="15"/>
      <c r="N53" s="15"/>
      <c r="O53" s="21"/>
    </row>
    <row r="54" spans="1:15" x14ac:dyDescent="0.35">
      <c r="A54" s="3"/>
      <c r="B54" s="3"/>
      <c r="C54" s="3"/>
      <c r="D54" s="3"/>
      <c r="E54" s="3"/>
      <c r="F54" s="3" t="s">
        <v>49</v>
      </c>
      <c r="G54" s="3"/>
      <c r="H54" s="9">
        <v>0</v>
      </c>
      <c r="I54" s="9">
        <v>260</v>
      </c>
      <c r="J54" s="9"/>
      <c r="K54" s="15"/>
      <c r="L54" s="21">
        <f t="shared" si="4"/>
        <v>260</v>
      </c>
      <c r="M54" s="15"/>
      <c r="N54" s="15"/>
      <c r="O54" s="21"/>
    </row>
    <row r="55" spans="1:15" x14ac:dyDescent="0.35">
      <c r="A55" s="3"/>
      <c r="B55" s="3"/>
      <c r="C55" s="3"/>
      <c r="D55" s="3"/>
      <c r="E55" s="3"/>
      <c r="F55" s="3" t="s">
        <v>50</v>
      </c>
      <c r="G55" s="3"/>
      <c r="H55" s="9">
        <v>88.33</v>
      </c>
      <c r="I55" s="9">
        <v>88.33</v>
      </c>
      <c r="J55" s="15"/>
      <c r="K55" s="15"/>
      <c r="L55" s="21">
        <f t="shared" si="4"/>
        <v>88.33</v>
      </c>
      <c r="M55" s="15"/>
      <c r="N55" s="15"/>
      <c r="O55" s="21"/>
    </row>
    <row r="56" spans="1:15" x14ac:dyDescent="0.35">
      <c r="A56" s="3"/>
      <c r="B56" s="3"/>
      <c r="C56" s="3"/>
      <c r="D56" s="3"/>
      <c r="E56" s="3"/>
      <c r="F56" s="3" t="s">
        <v>51</v>
      </c>
      <c r="G56" s="3"/>
      <c r="H56" s="9">
        <v>316.02</v>
      </c>
      <c r="I56" s="9">
        <v>350</v>
      </c>
      <c r="J56" s="9">
        <v>33.979999999999997</v>
      </c>
      <c r="K56" s="15"/>
      <c r="L56" s="21">
        <f t="shared" si="4"/>
        <v>316.02</v>
      </c>
      <c r="M56" s="15"/>
      <c r="N56" s="15"/>
      <c r="O56" s="21"/>
    </row>
    <row r="57" spans="1:15" x14ac:dyDescent="0.35">
      <c r="A57" s="3"/>
      <c r="B57" s="3"/>
      <c r="C57" s="3"/>
      <c r="D57" s="3"/>
      <c r="E57" s="3"/>
      <c r="F57" s="3" t="s">
        <v>52</v>
      </c>
      <c r="G57" s="3"/>
      <c r="H57" s="9">
        <v>234.62</v>
      </c>
      <c r="I57" s="9">
        <v>234.62</v>
      </c>
      <c r="J57" s="15"/>
      <c r="K57" s="15"/>
      <c r="L57" s="21">
        <f t="shared" si="4"/>
        <v>234.62</v>
      </c>
      <c r="M57" s="15"/>
      <c r="N57" s="15"/>
      <c r="O57" s="21"/>
    </row>
    <row r="58" spans="1:15" ht="15" thickBot="1" x14ac:dyDescent="0.4">
      <c r="A58" s="3"/>
      <c r="B58" s="3"/>
      <c r="C58" s="3"/>
      <c r="D58" s="3"/>
      <c r="E58" s="3"/>
      <c r="F58" s="3" t="s">
        <v>53</v>
      </c>
      <c r="G58" s="3"/>
      <c r="H58" s="11">
        <v>0</v>
      </c>
      <c r="I58" s="11">
        <v>300</v>
      </c>
      <c r="J58" s="12">
        <v>300</v>
      </c>
      <c r="K58" s="17"/>
      <c r="L58" s="18">
        <f t="shared" si="4"/>
        <v>0</v>
      </c>
      <c r="M58" s="15"/>
      <c r="N58" s="15"/>
      <c r="O58" s="18"/>
    </row>
    <row r="59" spans="1:15" x14ac:dyDescent="0.35">
      <c r="A59" s="3"/>
      <c r="B59" s="3"/>
      <c r="C59" s="3"/>
      <c r="D59" s="3"/>
      <c r="E59" s="3" t="s">
        <v>54</v>
      </c>
      <c r="F59" s="3"/>
      <c r="G59" s="3"/>
      <c r="H59" s="9">
        <f>ROUND(SUM(H46:H58),5)</f>
        <v>2820.7</v>
      </c>
      <c r="I59" s="9">
        <f>ROUND(SUM(I46:I58),5)</f>
        <v>3909.67</v>
      </c>
      <c r="J59" s="15">
        <f>SUM(J47:J58)</f>
        <v>828.97</v>
      </c>
      <c r="K59" s="15">
        <f>SUM(K47:K58)</f>
        <v>0</v>
      </c>
      <c r="L59" s="21">
        <f>SUM(L47:L58)</f>
        <v>3080.7</v>
      </c>
      <c r="M59" s="15"/>
      <c r="N59" s="21"/>
      <c r="O59" s="21">
        <v>3500</v>
      </c>
    </row>
    <row r="60" spans="1:15" x14ac:dyDescent="0.35">
      <c r="A60" s="3"/>
      <c r="B60" s="3"/>
      <c r="C60" s="3"/>
      <c r="D60" s="3"/>
      <c r="E60" s="3" t="s">
        <v>55</v>
      </c>
      <c r="F60" s="3"/>
      <c r="G60" s="3"/>
      <c r="H60" s="9">
        <v>500</v>
      </c>
      <c r="I60" s="9">
        <v>500</v>
      </c>
      <c r="J60" s="15"/>
      <c r="K60" s="15"/>
      <c r="L60" s="21">
        <f>I60-J60+K60</f>
        <v>500</v>
      </c>
      <c r="M60" s="15"/>
      <c r="N60" s="15"/>
      <c r="O60" s="21">
        <v>0</v>
      </c>
    </row>
    <row r="61" spans="1:15" x14ac:dyDescent="0.35">
      <c r="A61" s="3"/>
      <c r="B61" s="3"/>
      <c r="C61" s="3"/>
      <c r="D61" s="3"/>
      <c r="E61" s="3" t="s">
        <v>56</v>
      </c>
      <c r="F61" s="3"/>
      <c r="G61" s="3"/>
      <c r="H61" s="9">
        <v>0</v>
      </c>
      <c r="I61" s="9">
        <v>1000</v>
      </c>
      <c r="J61" s="15"/>
      <c r="K61" s="15"/>
      <c r="L61" s="21">
        <f>I61-J61+K61</f>
        <v>1000</v>
      </c>
      <c r="M61" s="15"/>
      <c r="N61" s="15"/>
      <c r="O61" s="21">
        <v>0</v>
      </c>
    </row>
    <row r="62" spans="1:15" ht="15" thickBot="1" x14ac:dyDescent="0.4">
      <c r="A62" s="3"/>
      <c r="B62" s="3"/>
      <c r="C62" s="3"/>
      <c r="D62" s="3"/>
      <c r="E62" s="3" t="s">
        <v>57</v>
      </c>
      <c r="F62" s="3"/>
      <c r="G62" s="3"/>
      <c r="H62" s="9">
        <v>150</v>
      </c>
      <c r="I62" s="9">
        <v>150</v>
      </c>
      <c r="J62" s="15"/>
      <c r="K62" s="15"/>
      <c r="L62" s="21">
        <f>I62-J62+K62</f>
        <v>150</v>
      </c>
      <c r="M62" s="15"/>
      <c r="N62" s="15"/>
      <c r="O62" s="21">
        <v>0</v>
      </c>
    </row>
    <row r="63" spans="1:15" ht="15.5" thickTop="1" thickBot="1" x14ac:dyDescent="0.4">
      <c r="A63" s="3"/>
      <c r="B63" s="3"/>
      <c r="C63" s="3"/>
      <c r="D63" s="3" t="s">
        <v>58</v>
      </c>
      <c r="E63" s="3"/>
      <c r="F63" s="3"/>
      <c r="G63" s="3"/>
      <c r="H63" s="10">
        <f>ROUND(SUM(H42:H45)+SUM(H59:H62),5)</f>
        <v>3602.4</v>
      </c>
      <c r="I63" s="10">
        <f>ROUND(SUM(I42:I45)+SUM(I59:I62),5)</f>
        <v>6709.67</v>
      </c>
      <c r="J63" s="20">
        <f>SUM(J59:J62)+J43+J44+J45</f>
        <v>848.27</v>
      </c>
      <c r="K63" s="19">
        <f>SUM(K59:K62)</f>
        <v>0</v>
      </c>
      <c r="L63" s="20">
        <f>L62+L61+L60+L59+L43+L44+L45</f>
        <v>5861.4</v>
      </c>
      <c r="M63" s="15"/>
      <c r="N63" s="15"/>
      <c r="O63" s="20">
        <f>O62+O61+O60+O59+O45+O44+O43</f>
        <v>3500</v>
      </c>
    </row>
    <row r="64" spans="1:15" x14ac:dyDescent="0.35">
      <c r="A64" s="3"/>
      <c r="B64" s="3"/>
      <c r="C64" s="3" t="s">
        <v>59</v>
      </c>
      <c r="D64" s="3"/>
      <c r="E64" s="3"/>
      <c r="F64" s="3"/>
      <c r="G64" s="3"/>
      <c r="H64" s="9">
        <f>ROUND(H36+H41+H63,5)</f>
        <v>5537.4</v>
      </c>
      <c r="I64" s="9">
        <f>ROUND(I36+I41+I63,5)</f>
        <v>8709.67</v>
      </c>
      <c r="J64" s="21">
        <f>J63+J41</f>
        <v>913.27</v>
      </c>
      <c r="K64" s="21">
        <f>K63+K41</f>
        <v>0</v>
      </c>
      <c r="L64" s="21">
        <f>L63+L41</f>
        <v>7796.4</v>
      </c>
      <c r="M64" s="15"/>
      <c r="N64" s="15"/>
      <c r="O64" s="21">
        <f>O63+O41</f>
        <v>3500</v>
      </c>
    </row>
    <row r="65" spans="1:15" x14ac:dyDescent="0.35">
      <c r="A65" s="3"/>
      <c r="B65" s="3"/>
      <c r="C65" s="3"/>
      <c r="D65" s="3"/>
      <c r="E65" s="3"/>
      <c r="F65" s="3"/>
      <c r="G65" s="3"/>
      <c r="H65" s="9"/>
      <c r="I65" s="9"/>
      <c r="J65" s="21"/>
      <c r="K65" s="21"/>
      <c r="L65" s="21"/>
      <c r="M65" s="15"/>
      <c r="N65" s="15"/>
      <c r="O65" s="21"/>
    </row>
    <row r="66" spans="1:15" x14ac:dyDescent="0.35">
      <c r="A66" s="3"/>
      <c r="B66" s="3"/>
      <c r="C66" s="3" t="s">
        <v>81</v>
      </c>
      <c r="D66" s="3"/>
      <c r="E66" s="3"/>
      <c r="F66" s="3"/>
      <c r="G66" s="3"/>
      <c r="H66" s="9"/>
      <c r="I66" s="9"/>
      <c r="J66" s="21"/>
      <c r="K66" s="21"/>
      <c r="L66" s="21"/>
      <c r="M66" s="15"/>
      <c r="N66" s="15"/>
      <c r="O66" s="21">
        <v>500</v>
      </c>
    </row>
    <row r="67" spans="1:15" x14ac:dyDescent="0.35">
      <c r="A67" s="3"/>
      <c r="B67" s="3"/>
      <c r="C67" s="3"/>
      <c r="D67" s="3"/>
      <c r="E67" s="3"/>
      <c r="F67" s="3"/>
      <c r="G67" s="3"/>
      <c r="H67" s="9"/>
      <c r="I67" s="9"/>
      <c r="J67" s="21"/>
      <c r="K67" s="21"/>
      <c r="L67" s="21"/>
      <c r="M67" s="15"/>
      <c r="N67" s="15"/>
      <c r="O67" s="21"/>
    </row>
    <row r="68" spans="1:15" x14ac:dyDescent="0.35">
      <c r="A68" s="3"/>
      <c r="B68" s="3"/>
      <c r="C68" s="3" t="s">
        <v>60</v>
      </c>
      <c r="D68" s="3"/>
      <c r="E68" s="3"/>
      <c r="F68" s="3"/>
      <c r="G68" s="3"/>
      <c r="H68" s="9"/>
      <c r="I68" s="9"/>
      <c r="J68" s="15"/>
      <c r="K68" s="15"/>
      <c r="L68" s="21"/>
      <c r="M68" s="15"/>
      <c r="N68" s="15"/>
      <c r="O68" s="21"/>
    </row>
    <row r="69" spans="1:15" x14ac:dyDescent="0.35">
      <c r="A69" s="3"/>
      <c r="B69" s="3"/>
      <c r="C69" s="3"/>
      <c r="D69" s="3" t="s">
        <v>61</v>
      </c>
      <c r="E69" s="3"/>
      <c r="F69" s="3"/>
      <c r="G69" s="3"/>
      <c r="H69" s="9">
        <v>0</v>
      </c>
      <c r="I69" s="9">
        <v>0</v>
      </c>
      <c r="J69" s="15"/>
      <c r="K69" s="15"/>
      <c r="L69" s="21">
        <f>I69-J69+K69</f>
        <v>0</v>
      </c>
      <c r="M69" s="15"/>
      <c r="N69" s="15"/>
      <c r="O69" s="21">
        <v>7500</v>
      </c>
    </row>
    <row r="70" spans="1:15" x14ac:dyDescent="0.35">
      <c r="A70" s="3"/>
      <c r="B70" s="3"/>
      <c r="C70" s="3"/>
      <c r="D70" s="3" t="s">
        <v>62</v>
      </c>
      <c r="E70" s="3"/>
      <c r="F70" s="3"/>
      <c r="G70" s="3"/>
      <c r="H70" s="9">
        <v>0</v>
      </c>
      <c r="I70" s="9">
        <v>2500</v>
      </c>
      <c r="J70" s="15"/>
      <c r="K70" s="15"/>
      <c r="L70" s="21">
        <f>I70-J70+K70</f>
        <v>2500</v>
      </c>
      <c r="M70" s="15"/>
      <c r="N70" s="15"/>
      <c r="O70" s="21">
        <v>0</v>
      </c>
    </row>
    <row r="71" spans="1:15" x14ac:dyDescent="0.35">
      <c r="A71" s="3"/>
      <c r="B71" s="3"/>
      <c r="C71" s="3"/>
      <c r="D71" s="3" t="s">
        <v>63</v>
      </c>
      <c r="E71" s="3"/>
      <c r="F71" s="3"/>
      <c r="G71" s="3"/>
      <c r="H71" s="9">
        <v>0</v>
      </c>
      <c r="I71" s="9">
        <v>2500</v>
      </c>
      <c r="J71" s="15"/>
      <c r="K71" s="15"/>
      <c r="L71" s="21">
        <f>I71-J71+K71</f>
        <v>2500</v>
      </c>
      <c r="M71" s="15"/>
      <c r="N71" s="15"/>
      <c r="O71" s="21">
        <v>0</v>
      </c>
    </row>
    <row r="72" spans="1:15" x14ac:dyDescent="0.35">
      <c r="A72" s="3"/>
      <c r="B72" s="3"/>
      <c r="C72" s="3"/>
      <c r="D72" s="3" t="s">
        <v>64</v>
      </c>
      <c r="E72" s="3"/>
      <c r="F72" s="3"/>
      <c r="G72" s="3"/>
      <c r="H72" s="9">
        <v>0</v>
      </c>
      <c r="I72" s="9">
        <v>5000</v>
      </c>
      <c r="J72" s="15"/>
      <c r="K72" s="15"/>
      <c r="L72" s="21">
        <f>I72-J72+K72</f>
        <v>5000</v>
      </c>
      <c r="M72" s="15"/>
      <c r="N72" s="15"/>
      <c r="O72" s="21">
        <v>0</v>
      </c>
    </row>
    <row r="73" spans="1:15" ht="15" thickBot="1" x14ac:dyDescent="0.4">
      <c r="A73" s="3"/>
      <c r="B73" s="3"/>
      <c r="C73" s="3"/>
      <c r="D73" s="3" t="s">
        <v>65</v>
      </c>
      <c r="E73" s="3"/>
      <c r="F73" s="3"/>
      <c r="G73" s="3"/>
      <c r="H73" s="11">
        <v>1500</v>
      </c>
      <c r="I73" s="11">
        <v>1500</v>
      </c>
      <c r="J73" s="17"/>
      <c r="K73" s="17"/>
      <c r="L73" s="18">
        <f>I73-J73+K73</f>
        <v>1500</v>
      </c>
      <c r="M73" s="15"/>
      <c r="N73" s="15"/>
      <c r="O73" s="21">
        <v>1500</v>
      </c>
    </row>
    <row r="74" spans="1:15" ht="15" thickTop="1" x14ac:dyDescent="0.35">
      <c r="A74" s="3"/>
      <c r="B74" s="3"/>
      <c r="C74" s="3" t="s">
        <v>66</v>
      </c>
      <c r="D74" s="3"/>
      <c r="E74" s="3"/>
      <c r="F74" s="3"/>
      <c r="G74" s="3"/>
      <c r="H74" s="9">
        <f>ROUND(SUM(H68:H73),5)</f>
        <v>1500</v>
      </c>
      <c r="I74" s="9">
        <f>ROUND(SUM(I68:I73),5)</f>
        <v>11500</v>
      </c>
      <c r="J74" s="15">
        <f>SUM(J69:J73)</f>
        <v>0</v>
      </c>
      <c r="K74" s="15"/>
      <c r="L74" s="21">
        <f>SUM(L69:L73)</f>
        <v>11500</v>
      </c>
      <c r="M74" s="15"/>
      <c r="N74" s="15"/>
      <c r="O74" s="26">
        <f>SUM(O69:O73)</f>
        <v>9000</v>
      </c>
    </row>
    <row r="75" spans="1:15" ht="15" thickBot="1" x14ac:dyDescent="0.4">
      <c r="A75" s="3"/>
      <c r="B75" s="3"/>
      <c r="C75" s="3" t="s">
        <v>67</v>
      </c>
      <c r="D75" s="3"/>
      <c r="E75" s="3"/>
      <c r="F75" s="3"/>
      <c r="G75" s="3"/>
      <c r="H75" s="9">
        <v>0</v>
      </c>
      <c r="I75" s="9">
        <v>4408.42</v>
      </c>
      <c r="J75" s="21">
        <v>-3135.77</v>
      </c>
      <c r="K75" s="21">
        <v>-60</v>
      </c>
      <c r="L75" s="21">
        <f>I75-J75+K75</f>
        <v>7484.1900000000005</v>
      </c>
      <c r="M75" s="15"/>
      <c r="N75" s="15"/>
      <c r="O75" s="21">
        <v>8350</v>
      </c>
    </row>
    <row r="76" spans="1:15" ht="15.5" thickTop="1" thickBot="1" x14ac:dyDescent="0.4">
      <c r="A76" s="3"/>
      <c r="B76" s="3" t="s">
        <v>68</v>
      </c>
      <c r="C76" s="3"/>
      <c r="D76" s="3"/>
      <c r="E76" s="3"/>
      <c r="F76" s="3"/>
      <c r="G76" s="3"/>
      <c r="H76" s="13">
        <f>ROUND(H10+H35+H64+SUM(H74:H75),5)</f>
        <v>12851.96</v>
      </c>
      <c r="I76" s="13">
        <f>ROUND(I10+I35+I64+SUM(I74:I75),5)</f>
        <v>35977.94</v>
      </c>
      <c r="J76" s="20">
        <f>J75+J74+J64+J35</f>
        <v>0</v>
      </c>
      <c r="K76" s="20">
        <f>K75+K74+K64+K35</f>
        <v>0</v>
      </c>
      <c r="L76" s="20">
        <f>L75+L74+L64+L35</f>
        <v>35977.94</v>
      </c>
      <c r="M76" s="15"/>
      <c r="N76" s="15"/>
      <c r="O76" s="20">
        <f>O75+O74+O64+O35+O66</f>
        <v>32500</v>
      </c>
    </row>
    <row r="77" spans="1:15" ht="15.5" thickTop="1" thickBot="1" x14ac:dyDescent="0.4">
      <c r="A77" s="3" t="s">
        <v>69</v>
      </c>
      <c r="B77" s="3"/>
      <c r="C77" s="3"/>
      <c r="D77" s="3"/>
      <c r="E77" s="3"/>
      <c r="F77" s="3"/>
      <c r="G77" s="3"/>
      <c r="H77" s="14">
        <f>ROUND(H9-H76,5)</f>
        <v>23125.98</v>
      </c>
      <c r="I77" s="14">
        <f>ROUND(I9-I76,5)</f>
        <v>0</v>
      </c>
      <c r="J77" s="28">
        <f>J9-J76</f>
        <v>0</v>
      </c>
      <c r="K77" s="28">
        <f t="shared" ref="K77" si="5">K9-K76</f>
        <v>0</v>
      </c>
      <c r="L77" s="28">
        <f>L9-L76</f>
        <v>0</v>
      </c>
      <c r="M77" s="15"/>
      <c r="N77" s="15"/>
      <c r="O77" s="28">
        <f>O9-O76</f>
        <v>0</v>
      </c>
    </row>
    <row r="78" spans="1:15" ht="15" thickTop="1" x14ac:dyDescent="0.35"/>
  </sheetData>
  <pageMargins left="0.7" right="0.7" top="0.75" bottom="0.75" header="0.3" footer="0.3"/>
  <pageSetup scale="77" fitToHeight="0" orientation="landscape" horizontalDpi="0" verticalDpi="0" r:id="rId1"/>
  <headerFooter>
    <oddHeader>&amp;C&amp;"-,Bold"&amp;14Tarzana NC
Tentative Budget 2026-27
As of 5-20-26, Rev #2</oddHeader>
    <oddFooter>&amp;L&amp;D, &amp;T, &amp;F&amp;R&amp;P,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harvey goldberg</cp:lastModifiedBy>
  <cp:lastPrinted>2026-05-21T19:40:39Z</cp:lastPrinted>
  <dcterms:created xsi:type="dcterms:W3CDTF">2026-05-08T18:55:13Z</dcterms:created>
  <dcterms:modified xsi:type="dcterms:W3CDTF">2026-05-21T19:41:22Z</dcterms:modified>
</cp:coreProperties>
</file>